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36" i="1" l="1"/>
  <c r="E36" i="1"/>
  <c r="G75" i="1"/>
  <c r="G72" i="1"/>
  <c r="D21" i="1"/>
  <c r="E48" i="1"/>
  <c r="D48" i="1"/>
  <c r="F67" i="1"/>
  <c r="E59" i="1" l="1"/>
  <c r="D59" i="1"/>
  <c r="D47" i="1"/>
  <c r="D75" i="1" l="1"/>
  <c r="D72" i="1"/>
  <c r="F48" i="1"/>
  <c r="F77" i="1" l="1"/>
  <c r="F73" i="1"/>
  <c r="F66" i="1"/>
  <c r="F64" i="1"/>
  <c r="F62" i="1"/>
  <c r="F60" i="1"/>
  <c r="F34" i="1"/>
  <c r="F31" i="1"/>
  <c r="F29" i="1"/>
  <c r="F28" i="1"/>
  <c r="F22" i="1"/>
  <c r="F18" i="1"/>
  <c r="F23" i="1"/>
  <c r="F24" i="1"/>
  <c r="F12" i="1"/>
  <c r="F15" i="1"/>
  <c r="F13" i="1"/>
  <c r="E21" i="1" l="1"/>
  <c r="E75" i="1"/>
  <c r="F75" i="1" s="1"/>
  <c r="E72" i="1"/>
  <c r="F72" i="1" s="1"/>
  <c r="E68" i="1"/>
  <c r="D68" i="1"/>
  <c r="F59" i="1"/>
  <c r="E47" i="1"/>
  <c r="E17" i="1"/>
  <c r="E39" i="1" s="1"/>
  <c r="E40" i="1" s="1"/>
  <c r="D17" i="1"/>
  <c r="D39" i="1" l="1"/>
  <c r="F17" i="1"/>
  <c r="F36" i="1"/>
  <c r="F47" i="1"/>
  <c r="F21" i="1"/>
  <c r="E41" i="1"/>
  <c r="E26" i="1"/>
  <c r="D26" i="1"/>
  <c r="E44" i="1" l="1"/>
  <c r="E57" i="1"/>
  <c r="F26" i="1"/>
  <c r="D40" i="1"/>
  <c r="F39" i="1"/>
  <c r="E42" i="1"/>
  <c r="E46" i="1"/>
  <c r="E45" i="1"/>
  <c r="D41" i="1" l="1"/>
  <c r="F40" i="1"/>
  <c r="F41" i="1" l="1"/>
  <c r="D44" i="1"/>
  <c r="D45" i="1" s="1"/>
  <c r="D42" i="1"/>
  <c r="F42" i="1" s="1"/>
  <c r="F44" i="1" l="1"/>
  <c r="F45" i="1"/>
  <c r="D46" i="1"/>
  <c r="F46" i="1" s="1"/>
</calcChain>
</file>

<file path=xl/sharedStrings.xml><?xml version="1.0" encoding="utf-8"?>
<sst xmlns="http://schemas.openxmlformats.org/spreadsheetml/2006/main" count="159" uniqueCount="153">
  <si>
    <t>Основні фінансові показники підприємства</t>
  </si>
  <si>
    <t>І. Формування прибутку підприємства</t>
  </si>
  <si>
    <t xml:space="preserve">Код рядка 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</si>
  <si>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</si>
  <si>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</si>
  <si>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</si>
  <si>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</si>
  <si>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</si>
  <si>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Акцизний збір</t>
  </si>
  <si>
    <t>003</t>
  </si>
  <si>
    <t>Інші непрямі податки</t>
  </si>
  <si>
    <t>004</t>
  </si>
  <si>
    <t>005</t>
  </si>
  <si>
    <t>006</t>
  </si>
  <si>
    <t>007</t>
  </si>
  <si>
    <t>008</t>
  </si>
  <si>
    <t>009</t>
  </si>
  <si>
    <t>010</t>
  </si>
  <si>
    <t>010/1</t>
  </si>
  <si>
    <t>011</t>
  </si>
  <si>
    <t>Усього доходів</t>
  </si>
  <si>
    <t>012</t>
  </si>
  <si>
    <t>Витрати</t>
  </si>
  <si>
    <t>013</t>
  </si>
  <si>
    <t>014</t>
  </si>
  <si>
    <t>015</t>
  </si>
  <si>
    <t>016</t>
  </si>
  <si>
    <t>017</t>
  </si>
  <si>
    <t>018</t>
  </si>
  <si>
    <t>019</t>
  </si>
  <si>
    <t>Податок на прибуток від звичайної діяльності</t>
  </si>
  <si>
    <t>020</t>
  </si>
  <si>
    <t>Надзвичайні витрати (невідшкодовані збитки)</t>
  </si>
  <si>
    <t>021</t>
  </si>
  <si>
    <t>Усього витрати</t>
  </si>
  <si>
    <t>Фінансові результати діяльності:</t>
  </si>
  <si>
    <t>Валовий прибуток (збиток)</t>
  </si>
  <si>
    <t>Фінансовий результат від операційної діяльності</t>
  </si>
  <si>
    <t>024</t>
  </si>
  <si>
    <t>Фінансовий результат від звичайної діяльності до оподаткування</t>
  </si>
  <si>
    <t>025</t>
  </si>
  <si>
    <t xml:space="preserve">   у т.ч. без урахування фінансової підтримки з обласного бюджету</t>
  </si>
  <si>
    <t>025/1</t>
  </si>
  <si>
    <t>Частка меншості</t>
  </si>
  <si>
    <t>026</t>
  </si>
  <si>
    <t>Чистий  прибуток (збиток), у тому числі:</t>
  </si>
  <si>
    <t>027</t>
  </si>
  <si>
    <t xml:space="preserve">прибуток </t>
  </si>
  <si>
    <t>027/1</t>
  </si>
  <si>
    <t>збиток</t>
  </si>
  <si>
    <t>027/2</t>
  </si>
  <si>
    <t>027/2/1</t>
  </si>
  <si>
    <t>Фінансова підтримка з обласного бюджету</t>
  </si>
  <si>
    <t>028</t>
  </si>
  <si>
    <t>ІІ. Розподіл прибутку</t>
  </si>
  <si>
    <t xml:space="preserve">Відрахування частини чистого прибутку до обласного бюджету:  </t>
  </si>
  <si>
    <t>029</t>
  </si>
  <si>
    <t>Залишок нерозподіленого прибутку (непокритого збитку) на початок звітного періоду</t>
  </si>
  <si>
    <t>030</t>
  </si>
  <si>
    <t>Розвиток виробництва</t>
  </si>
  <si>
    <t>031</t>
  </si>
  <si>
    <t>у тому числі за основними видами діяльності згідно з КВЕД</t>
  </si>
  <si>
    <t>031/1</t>
  </si>
  <si>
    <t>Резервний фонд</t>
  </si>
  <si>
    <t>032</t>
  </si>
  <si>
    <t>033</t>
  </si>
  <si>
    <t>034</t>
  </si>
  <si>
    <t>Залишок нерозподіленого прибутку (непокритого збитку) на кінець звітного періоду</t>
  </si>
  <si>
    <t>035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</si>
  <si>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</si>
  <si>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платежів, у тому числі:</t>
  </si>
  <si>
    <t>036</t>
  </si>
  <si>
    <t>податок на прибуток</t>
  </si>
  <si>
    <t>036/1</t>
  </si>
  <si>
    <t>акцизний збір</t>
  </si>
  <si>
    <t>036/2</t>
  </si>
  <si>
    <t>ПДВ, що підлягає сплаті до бюджету за підсумками звітного періоду</t>
  </si>
  <si>
    <t>036/3</t>
  </si>
  <si>
    <t>ПДВ, що підлягає відшкодуванню з бюджету за підсумками звітного періоду</t>
  </si>
  <si>
    <t>036/4</t>
  </si>
  <si>
    <t>податок на доходи фізичних осіб</t>
  </si>
  <si>
    <t>036/5</t>
  </si>
  <si>
    <t>плата за землю</t>
  </si>
  <si>
    <t>036/6</t>
  </si>
  <si>
    <r>
      <t xml:space="preserve">інші податки </t>
    </r>
    <r>
      <rPr>
        <i/>
        <sz val="14"/>
        <rFont val="Times New Roman"/>
        <family val="1"/>
        <charset val="204"/>
      </rPr>
      <t>(збір за спец використання поверхневих та підземних  вод)</t>
    </r>
  </si>
  <si>
    <t>036/7</t>
  </si>
  <si>
    <t>Погашення податкової заборгованості,  у тому числі:</t>
  </si>
  <si>
    <t>037</t>
  </si>
  <si>
    <t>погашення реструктуризованих та відстрочених сум, що підлягають сплаті у поточному році до бюджету</t>
  </si>
  <si>
    <t>037/1</t>
  </si>
  <si>
    <t>до державних цільових фондів</t>
  </si>
  <si>
    <t>037/2</t>
  </si>
  <si>
    <t>неустойки (штрафи, пені)</t>
  </si>
  <si>
    <t>037/3</t>
  </si>
  <si>
    <t>038</t>
  </si>
  <si>
    <t>єдиний соціальний внесок</t>
  </si>
  <si>
    <t>038/1</t>
  </si>
  <si>
    <r>
      <t xml:space="preserve">інші внески </t>
    </r>
    <r>
      <rPr>
        <i/>
        <sz val="14"/>
        <rFont val="Times New Roman"/>
        <family val="1"/>
        <charset val="204"/>
      </rPr>
      <t>(податок за розміщення відходів )</t>
    </r>
  </si>
  <si>
    <t>038/2</t>
  </si>
  <si>
    <t>Інші обов’язкові платежі, у тому числі:</t>
  </si>
  <si>
    <t>039</t>
  </si>
  <si>
    <t>місцеві податки та збори</t>
  </si>
  <si>
    <t>039/1</t>
  </si>
  <si>
    <t>відрахування з доходу від оренди до обласного бюджету</t>
  </si>
  <si>
    <t>039/2</t>
  </si>
  <si>
    <r>
      <t xml:space="preserve">інші платежі </t>
    </r>
    <r>
      <rPr>
        <i/>
        <sz val="14"/>
        <rFont val="Times New Roman"/>
        <family val="1"/>
        <charset val="204"/>
      </rPr>
      <t>(кошти від відчудження майна)</t>
    </r>
  </si>
  <si>
    <t>039/3</t>
  </si>
  <si>
    <t>(посада)</t>
  </si>
  <si>
    <t>(підпис)</t>
  </si>
  <si>
    <t>М.П.</t>
  </si>
  <si>
    <t xml:space="preserve">Гол. бухгалтер </t>
  </si>
  <si>
    <t>Економіст  по БО і АГД</t>
  </si>
  <si>
    <t xml:space="preserve">             інші доходи</t>
  </si>
  <si>
    <t xml:space="preserve">             бухгалтерські доходи (фактично не отримані)</t>
  </si>
  <si>
    <t>010/2</t>
  </si>
  <si>
    <t>010/3</t>
  </si>
  <si>
    <t>Відхилиння (+,-)</t>
  </si>
  <si>
    <t xml:space="preserve"> % використання</t>
  </si>
  <si>
    <t xml:space="preserve">ЗВІТ  </t>
  </si>
  <si>
    <t>О. М.Фінкевич</t>
  </si>
  <si>
    <t>____________________</t>
  </si>
  <si>
    <t>____</t>
  </si>
  <si>
    <t xml:space="preserve">(ініціали, прізвище)    </t>
  </si>
  <si>
    <t>___</t>
  </si>
  <si>
    <t>ООКП "Служба екслуатації цілісного майнового комплексу адміністративного будинку №2"</t>
  </si>
  <si>
    <r>
      <t xml:space="preserve">  фінансова підтримка з обласного бюджету </t>
    </r>
    <r>
      <rPr>
        <i/>
        <sz val="14"/>
        <rFont val="Times New Roman"/>
        <family val="1"/>
        <charset val="204"/>
      </rPr>
      <t>(компенсація надання послуг лімітним організаціям)</t>
    </r>
  </si>
  <si>
    <t xml:space="preserve">  ПО  ВИКОНАННЮ  ФІНАНСОВОГО  ПЛАНУ   ПІДПРИЄМСТВА  </t>
  </si>
  <si>
    <t>Внески до державних цільових фондів, у тому числі:</t>
  </si>
  <si>
    <t xml:space="preserve">Інші вирахування з доходу </t>
  </si>
  <si>
    <t xml:space="preserve">Інші операційні доходи </t>
  </si>
  <si>
    <t xml:space="preserve">Дохід від участі в капіталі </t>
  </si>
  <si>
    <t xml:space="preserve">Інші фінансові доходи </t>
  </si>
  <si>
    <t xml:space="preserve">Інші доходи </t>
  </si>
  <si>
    <t xml:space="preserve">Надзвичайні доходи </t>
  </si>
  <si>
    <t xml:space="preserve">Адміністративні витрати </t>
  </si>
  <si>
    <t xml:space="preserve">Витрати на збут </t>
  </si>
  <si>
    <t xml:space="preserve">Інші операційні витрати </t>
  </si>
  <si>
    <t xml:space="preserve">Фінансові витрати </t>
  </si>
  <si>
    <r>
      <t>Втрати від участі в капіталі</t>
    </r>
    <r>
      <rPr>
        <i/>
        <sz val="14"/>
        <rFont val="Times New Roman"/>
        <family val="1"/>
        <charset val="204"/>
      </rPr>
      <t xml:space="preserve"> </t>
    </r>
  </si>
  <si>
    <t xml:space="preserve">Інші витрати </t>
  </si>
  <si>
    <t xml:space="preserve">Інші фонди </t>
  </si>
  <si>
    <t xml:space="preserve">Інші цілі </t>
  </si>
  <si>
    <r>
      <t xml:space="preserve">   збиток завданий наданням послуг організаціям, що фінансуються відповідно до затвердежних лімітів</t>
    </r>
    <r>
      <rPr>
        <sz val="14"/>
        <rFont val="Times New Roman"/>
        <family val="1"/>
        <charset val="204"/>
      </rPr>
      <t xml:space="preserve"> </t>
    </r>
  </si>
  <si>
    <t xml:space="preserve">Чистий дохід (виручка) від реалізації продукції (товарів, робіт, послуг) </t>
  </si>
  <si>
    <r>
      <t>Собівартість реалізованої продукції (товарів, робіт та послуг)</t>
    </r>
    <r>
      <rPr>
        <i/>
        <sz val="14"/>
        <rFont val="Times New Roman"/>
        <family val="1"/>
        <charset val="204"/>
      </rPr>
      <t xml:space="preserve"> </t>
    </r>
  </si>
  <si>
    <t>036/8</t>
  </si>
  <si>
    <t>військовий збір</t>
  </si>
  <si>
    <t>за      2016 рік</t>
  </si>
  <si>
    <t xml:space="preserve">План
 2016 рік </t>
  </si>
  <si>
    <t xml:space="preserve"> Факт            2016 рік</t>
  </si>
  <si>
    <t>Т.в.о.директора</t>
  </si>
  <si>
    <t>Дяченко В.Г.</t>
  </si>
  <si>
    <t>Н.А.Верхоглядова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</si>
</sst>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u/>
      <sz val="16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2" xfId="0" quotePrefix="1" applyNumberFormat="1" applyFont="1" applyFill="1" applyBorder="1" applyAlignment="1">
      <alignment horizontal="center" vertical="center"/>
    </xf>
    <xf numFmtId="49" fontId="2" fillId="0" borderId="2" xfId="0" quotePrefix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/>
    </xf>
    <xf numFmtId="0" fontId="9" fillId="0" borderId="12" xfId="0" applyFont="1" applyBorder="1" applyAlignment="1"/>
    <xf numFmtId="0" fontId="9" fillId="0" borderId="12" xfId="0" applyFont="1" applyBorder="1"/>
    <xf numFmtId="0" fontId="9" fillId="0" borderId="13" xfId="0" applyFont="1" applyBorder="1" applyAlignment="1"/>
    <xf numFmtId="0" fontId="9" fillId="0" borderId="13" xfId="0" applyFont="1" applyBorder="1"/>
    <xf numFmtId="0" fontId="0" fillId="0" borderId="0" xfId="0" applyBorder="1"/>
    <xf numFmtId="0" fontId="0" fillId="0" borderId="14" xfId="0" applyBorder="1"/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9" fontId="2" fillId="0" borderId="18" xfId="0" quotePrefix="1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center"/>
    </xf>
    <xf numFmtId="165" fontId="15" fillId="0" borderId="6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5" fontId="15" fillId="0" borderId="14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5" fontId="16" fillId="0" borderId="14" xfId="0" applyNumberFormat="1" applyFont="1" applyFill="1" applyBorder="1" applyAlignment="1">
      <alignment horizontal="center"/>
    </xf>
    <xf numFmtId="0" fontId="16" fillId="0" borderId="1" xfId="0" applyFont="1" applyFill="1" applyBorder="1"/>
    <xf numFmtId="165" fontId="16" fillId="0" borderId="6" xfId="0" applyNumberFormat="1" applyFont="1" applyFill="1" applyBorder="1"/>
    <xf numFmtId="164" fontId="15" fillId="0" borderId="0" xfId="0" applyNumberFormat="1" applyFont="1" applyFill="1" applyBorder="1" applyAlignment="1">
      <alignment horizontal="center"/>
    </xf>
    <xf numFmtId="0" fontId="16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2" fillId="0" borderId="0" xfId="0" quotePrefix="1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5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165" fontId="15" fillId="0" borderId="4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65" fontId="15" fillId="0" borderId="3" xfId="0" applyNumberFormat="1" applyFont="1" applyFill="1" applyBorder="1" applyAlignment="1">
      <alignment horizontal="center"/>
    </xf>
    <xf numFmtId="164" fontId="2" fillId="0" borderId="17" xfId="0" quotePrefix="1" applyNumberFormat="1" applyFont="1" applyFill="1" applyBorder="1" applyAlignment="1">
      <alignment horizontal="right" vertical="center" wrapText="1"/>
    </xf>
    <xf numFmtId="164" fontId="2" fillId="0" borderId="18" xfId="0" quotePrefix="1" applyNumberFormat="1" applyFont="1" applyFill="1" applyBorder="1" applyAlignment="1">
      <alignment horizontal="right" vertical="center" wrapText="1"/>
    </xf>
    <xf numFmtId="0" fontId="16" fillId="0" borderId="17" xfId="0" applyFont="1" applyFill="1" applyBorder="1"/>
    <xf numFmtId="165" fontId="16" fillId="0" borderId="15" xfId="0" applyNumberFormat="1" applyFont="1" applyFill="1" applyBorder="1"/>
    <xf numFmtId="164" fontId="1" fillId="2" borderId="6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/>
    <xf numFmtId="165" fontId="16" fillId="2" borderId="6" xfId="0" applyNumberFormat="1" applyFont="1" applyFill="1" applyBorder="1"/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quotePrefix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/>
    <xf numFmtId="164" fontId="2" fillId="0" borderId="5" xfId="0" quotePrefix="1" applyNumberFormat="1" applyFont="1" applyFill="1" applyBorder="1" applyAlignment="1">
      <alignment horizontal="center" vertical="center"/>
    </xf>
    <xf numFmtId="164" fontId="2" fillId="0" borderId="6" xfId="0" quotePrefix="1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center" vertical="center"/>
    </xf>
    <xf numFmtId="164" fontId="2" fillId="0" borderId="5" xfId="0" quotePrefix="1" applyNumberFormat="1" applyFont="1" applyFill="1" applyBorder="1" applyAlignment="1">
      <alignment horizontal="center" vertical="center" wrapText="1"/>
    </xf>
    <xf numFmtId="164" fontId="2" fillId="0" borderId="6" xfId="0" quotePrefix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164" fontId="2" fillId="0" borderId="1" xfId="0" quotePrefix="1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164" fontId="2" fillId="0" borderId="5" xfId="0" quotePrefix="1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 wrapText="1"/>
    </xf>
    <xf numFmtId="164" fontId="15" fillId="0" borderId="5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3"/>
  <sheetViews>
    <sheetView tabSelected="1" workbookViewId="0">
      <selection activeCell="E51" sqref="E51"/>
    </sheetView>
  </sheetViews>
  <sheetFormatPr defaultRowHeight="15" x14ac:dyDescent="0.25"/>
  <cols>
    <col min="1" max="1" width="2" customWidth="1"/>
    <col min="2" max="2" width="78.5703125" customWidth="1"/>
    <col min="4" max="4" width="19.140625" style="73" customWidth="1"/>
    <col min="5" max="5" width="16.85546875" customWidth="1"/>
    <col min="6" max="6" width="20.28515625" customWidth="1"/>
    <col min="7" max="7" width="20.7109375" customWidth="1"/>
  </cols>
  <sheetData>
    <row r="1" spans="2:10" ht="23.25" x14ac:dyDescent="0.35">
      <c r="B1" s="113" t="s">
        <v>118</v>
      </c>
      <c r="C1" s="113"/>
      <c r="D1" s="113"/>
      <c r="E1" s="113"/>
      <c r="F1" s="113"/>
      <c r="G1" s="113"/>
    </row>
    <row r="2" spans="2:10" ht="19.5" x14ac:dyDescent="0.25">
      <c r="B2" s="114" t="s">
        <v>126</v>
      </c>
      <c r="C2" s="114"/>
      <c r="D2" s="114"/>
      <c r="E2" s="114"/>
      <c r="F2" s="114"/>
      <c r="G2" s="114"/>
    </row>
    <row r="3" spans="2:10" ht="20.25" x14ac:dyDescent="0.25">
      <c r="B3" s="130" t="s">
        <v>124</v>
      </c>
      <c r="C3" s="130"/>
      <c r="D3" s="130"/>
      <c r="E3" s="130"/>
      <c r="F3" s="130"/>
      <c r="G3" s="130"/>
      <c r="H3" s="50"/>
      <c r="I3" s="50"/>
      <c r="J3" s="50"/>
    </row>
    <row r="4" spans="2:10" ht="20.25" x14ac:dyDescent="0.25">
      <c r="B4" s="115" t="s">
        <v>147</v>
      </c>
      <c r="C4" s="115"/>
      <c r="D4" s="115"/>
      <c r="E4" s="115"/>
      <c r="F4" s="115"/>
      <c r="G4" s="115"/>
    </row>
    <row r="5" spans="2:10" ht="18.75" x14ac:dyDescent="0.25">
      <c r="B5" s="1"/>
      <c r="C5" s="2"/>
      <c r="D5" s="70"/>
      <c r="E5" s="2"/>
    </row>
    <row r="6" spans="2:10" ht="18.75" x14ac:dyDescent="0.25">
      <c r="B6" s="117" t="s">
        <v>0</v>
      </c>
      <c r="C6" s="117"/>
      <c r="D6" s="117"/>
      <c r="E6" s="117"/>
    </row>
    <row r="7" spans="2:10" ht="18.75" x14ac:dyDescent="0.25">
      <c r="B7" s="117" t="s">
        <v>1</v>
      </c>
      <c r="C7" s="117"/>
      <c r="D7" s="117"/>
      <c r="E7" s="117"/>
    </row>
    <row r="8" spans="2:10" ht="19.5" thickBot="1" x14ac:dyDescent="0.3">
      <c r="B8" s="3"/>
      <c r="C8" s="3"/>
      <c r="D8" s="69"/>
      <c r="E8" s="3"/>
    </row>
    <row r="9" spans="2:10" ht="21" customHeight="1" x14ac:dyDescent="0.3">
      <c r="B9" s="118"/>
      <c r="C9" s="120" t="s">
        <v>2</v>
      </c>
      <c r="D9" s="122" t="s">
        <v>148</v>
      </c>
      <c r="E9" s="122" t="s">
        <v>149</v>
      </c>
      <c r="F9" s="22" t="s">
        <v>116</v>
      </c>
      <c r="G9" s="23" t="s">
        <v>117</v>
      </c>
    </row>
    <row r="10" spans="2:10" ht="22.5" customHeight="1" thickBot="1" x14ac:dyDescent="0.35">
      <c r="B10" s="119"/>
      <c r="C10" s="121"/>
      <c r="D10" s="123"/>
      <c r="E10" s="123"/>
      <c r="F10" s="24"/>
      <c r="G10" s="25"/>
    </row>
    <row r="11" spans="2:10" ht="18.75" x14ac:dyDescent="0.25">
      <c r="B11" s="37" t="s">
        <v>3</v>
      </c>
      <c r="C11" s="124"/>
      <c r="D11" s="125"/>
      <c r="E11" s="125"/>
      <c r="F11" s="26"/>
      <c r="G11" s="27"/>
    </row>
    <row r="12" spans="2:10" ht="21" customHeight="1" x14ac:dyDescent="0.3">
      <c r="B12" s="29" t="s">
        <v>4</v>
      </c>
      <c r="C12" s="21" t="s">
        <v>5</v>
      </c>
      <c r="D12" s="90">
        <v>6891.4</v>
      </c>
      <c r="E12" s="91">
        <v>6068.1</v>
      </c>
      <c r="F12" s="59">
        <f>D12-E12</f>
        <v>823.29999999999927</v>
      </c>
      <c r="G12" s="60">
        <v>88</v>
      </c>
    </row>
    <row r="13" spans="2:10" ht="21" customHeight="1" x14ac:dyDescent="0.3">
      <c r="B13" s="30" t="s">
        <v>6</v>
      </c>
      <c r="C13" s="21" t="s">
        <v>7</v>
      </c>
      <c r="D13" s="90">
        <v>1148.5999999999999</v>
      </c>
      <c r="E13" s="91">
        <v>1011.4</v>
      </c>
      <c r="F13" s="59">
        <f>D13-E13</f>
        <v>137.19999999999993</v>
      </c>
      <c r="G13" s="60">
        <v>88</v>
      </c>
    </row>
    <row r="14" spans="2:10" ht="21" customHeight="1" x14ac:dyDescent="0.3">
      <c r="B14" s="30" t="s">
        <v>8</v>
      </c>
      <c r="C14" s="21" t="s">
        <v>9</v>
      </c>
      <c r="D14" s="90"/>
      <c r="E14" s="91"/>
      <c r="F14" s="61"/>
      <c r="G14" s="60"/>
    </row>
    <row r="15" spans="2:10" ht="21" customHeight="1" x14ac:dyDescent="0.3">
      <c r="B15" s="30" t="s">
        <v>10</v>
      </c>
      <c r="C15" s="21" t="s">
        <v>11</v>
      </c>
      <c r="D15" s="90">
        <v>379.8</v>
      </c>
      <c r="E15" s="91">
        <v>396.6</v>
      </c>
      <c r="F15" s="59">
        <f>D15-E15</f>
        <v>-16.800000000000011</v>
      </c>
      <c r="G15" s="60">
        <v>104.4</v>
      </c>
    </row>
    <row r="16" spans="2:10" ht="21" customHeight="1" x14ac:dyDescent="0.3">
      <c r="B16" s="30" t="s">
        <v>128</v>
      </c>
      <c r="C16" s="21" t="s">
        <v>12</v>
      </c>
      <c r="D16" s="90"/>
      <c r="E16" s="91"/>
      <c r="F16" s="61"/>
      <c r="G16" s="60"/>
    </row>
    <row r="17" spans="2:7" ht="39" customHeight="1" x14ac:dyDescent="0.25">
      <c r="B17" s="31" t="s">
        <v>143</v>
      </c>
      <c r="C17" s="4" t="s">
        <v>13</v>
      </c>
      <c r="D17" s="92">
        <f t="shared" ref="D17:E17" si="0">D12-SUM(D13:D16)</f>
        <v>5363</v>
      </c>
      <c r="E17" s="93">
        <f t="shared" si="0"/>
        <v>4660.1000000000004</v>
      </c>
      <c r="F17" s="94">
        <f>D17-E17</f>
        <v>702.89999999999964</v>
      </c>
      <c r="G17" s="95">
        <v>86.9</v>
      </c>
    </row>
    <row r="18" spans="2:7" ht="21" customHeight="1" x14ac:dyDescent="0.3">
      <c r="B18" s="29" t="s">
        <v>129</v>
      </c>
      <c r="C18" s="21" t="s">
        <v>14</v>
      </c>
      <c r="D18" s="90">
        <v>721</v>
      </c>
      <c r="E18" s="91">
        <v>960.7</v>
      </c>
      <c r="F18" s="59">
        <f t="shared" ref="F18" si="1">D18-E18</f>
        <v>-239.70000000000005</v>
      </c>
      <c r="G18" s="60">
        <v>133.19999999999999</v>
      </c>
    </row>
    <row r="19" spans="2:7" ht="21" customHeight="1" x14ac:dyDescent="0.3">
      <c r="B19" s="32" t="s">
        <v>130</v>
      </c>
      <c r="C19" s="21" t="s">
        <v>15</v>
      </c>
      <c r="D19" s="96"/>
      <c r="E19" s="97"/>
      <c r="F19" s="59"/>
      <c r="G19" s="60"/>
    </row>
    <row r="20" spans="2:7" ht="21" customHeight="1" x14ac:dyDescent="0.3">
      <c r="B20" s="32" t="s">
        <v>131</v>
      </c>
      <c r="C20" s="21" t="s">
        <v>16</v>
      </c>
      <c r="D20" s="90"/>
      <c r="E20" s="91"/>
      <c r="F20" s="61"/>
      <c r="G20" s="60"/>
    </row>
    <row r="21" spans="2:7" ht="21" customHeight="1" x14ac:dyDescent="0.3">
      <c r="B21" s="32" t="s">
        <v>132</v>
      </c>
      <c r="C21" s="21" t="s">
        <v>17</v>
      </c>
      <c r="D21" s="90">
        <f>D22+D23+D24</f>
        <v>2296.9</v>
      </c>
      <c r="E21" s="91">
        <f>E22+E23+E24</f>
        <v>2397.9</v>
      </c>
      <c r="F21" s="59">
        <f t="shared" ref="F21" si="2">D21-E21</f>
        <v>-101</v>
      </c>
      <c r="G21" s="60">
        <v>104.4</v>
      </c>
    </row>
    <row r="22" spans="2:7" ht="42.75" customHeight="1" x14ac:dyDescent="0.25">
      <c r="B22" s="32" t="s">
        <v>125</v>
      </c>
      <c r="C22" s="5" t="s">
        <v>18</v>
      </c>
      <c r="D22" s="90">
        <v>2278.9</v>
      </c>
      <c r="E22" s="91">
        <v>2349.8000000000002</v>
      </c>
      <c r="F22" s="94">
        <f>D22-E22</f>
        <v>-70.900000000000091</v>
      </c>
      <c r="G22" s="95">
        <v>103.1</v>
      </c>
    </row>
    <row r="23" spans="2:7" ht="21" customHeight="1" x14ac:dyDescent="0.3">
      <c r="B23" s="32" t="s">
        <v>112</v>
      </c>
      <c r="C23" s="5" t="s">
        <v>114</v>
      </c>
      <c r="D23" s="90">
        <v>18</v>
      </c>
      <c r="E23" s="91">
        <v>18.100000000000001</v>
      </c>
      <c r="F23" s="59">
        <f t="shared" ref="F23:F24" si="3">D23-E23</f>
        <v>-0.10000000000000142</v>
      </c>
      <c r="G23" s="60">
        <v>100.5</v>
      </c>
    </row>
    <row r="24" spans="2:7" ht="21" customHeight="1" x14ac:dyDescent="0.3">
      <c r="B24" s="32" t="s">
        <v>113</v>
      </c>
      <c r="C24" s="5" t="s">
        <v>115</v>
      </c>
      <c r="D24" s="90"/>
      <c r="E24" s="91">
        <v>30</v>
      </c>
      <c r="F24" s="59">
        <f t="shared" si="3"/>
        <v>-30</v>
      </c>
      <c r="G24" s="60"/>
    </row>
    <row r="25" spans="2:7" ht="21" customHeight="1" x14ac:dyDescent="0.3">
      <c r="B25" s="32" t="s">
        <v>133</v>
      </c>
      <c r="C25" s="21" t="s">
        <v>19</v>
      </c>
      <c r="D25" s="90"/>
      <c r="E25" s="91"/>
      <c r="F25" s="59"/>
      <c r="G25" s="62"/>
    </row>
    <row r="26" spans="2:7" ht="21" customHeight="1" x14ac:dyDescent="0.3">
      <c r="B26" s="33" t="s">
        <v>20</v>
      </c>
      <c r="C26" s="39" t="s">
        <v>21</v>
      </c>
      <c r="D26" s="98">
        <f t="shared" ref="D26:E26" si="4">SUM(D17:D21)</f>
        <v>8380.9</v>
      </c>
      <c r="E26" s="98">
        <f t="shared" si="4"/>
        <v>8018.7000000000007</v>
      </c>
      <c r="F26" s="59">
        <f>D26-E26</f>
        <v>362.19999999999891</v>
      </c>
      <c r="G26" s="60">
        <v>95.7</v>
      </c>
    </row>
    <row r="27" spans="2:7" ht="21" customHeight="1" x14ac:dyDescent="0.25">
      <c r="B27" s="38" t="s">
        <v>22</v>
      </c>
      <c r="C27" s="126"/>
      <c r="D27" s="126"/>
      <c r="E27" s="126"/>
      <c r="F27" s="63"/>
      <c r="G27" s="64"/>
    </row>
    <row r="28" spans="2:7" ht="21" customHeight="1" x14ac:dyDescent="0.3">
      <c r="B28" s="32" t="s">
        <v>144</v>
      </c>
      <c r="C28" s="40" t="s">
        <v>23</v>
      </c>
      <c r="D28" s="99">
        <v>7606.6</v>
      </c>
      <c r="E28" s="99">
        <v>7089.8</v>
      </c>
      <c r="F28" s="59">
        <f>D28-E28</f>
        <v>516.80000000000018</v>
      </c>
      <c r="G28" s="60">
        <v>93.2</v>
      </c>
    </row>
    <row r="29" spans="2:7" ht="21" customHeight="1" x14ac:dyDescent="0.3">
      <c r="B29" s="32" t="s">
        <v>134</v>
      </c>
      <c r="C29" s="21" t="s">
        <v>24</v>
      </c>
      <c r="D29" s="100">
        <v>51</v>
      </c>
      <c r="E29" s="54">
        <v>50.7</v>
      </c>
      <c r="F29" s="59">
        <f>D29-E29</f>
        <v>0.29999999999999716</v>
      </c>
      <c r="G29" s="60">
        <v>99.4</v>
      </c>
    </row>
    <row r="30" spans="2:7" ht="21" customHeight="1" x14ac:dyDescent="0.3">
      <c r="B30" s="32" t="s">
        <v>135</v>
      </c>
      <c r="C30" s="21" t="s">
        <v>25</v>
      </c>
      <c r="D30" s="100"/>
      <c r="E30" s="54"/>
      <c r="F30" s="61"/>
      <c r="G30" s="60"/>
    </row>
    <row r="31" spans="2:7" ht="21" customHeight="1" x14ac:dyDescent="0.3">
      <c r="B31" s="32" t="s">
        <v>136</v>
      </c>
      <c r="C31" s="21" t="s">
        <v>26</v>
      </c>
      <c r="D31" s="100">
        <v>52</v>
      </c>
      <c r="E31" s="54">
        <v>167.6</v>
      </c>
      <c r="F31" s="59">
        <f>D31-E31</f>
        <v>-115.6</v>
      </c>
      <c r="G31" s="60">
        <v>322.3</v>
      </c>
    </row>
    <row r="32" spans="2:7" ht="21" customHeight="1" x14ac:dyDescent="0.3">
      <c r="B32" s="32" t="s">
        <v>137</v>
      </c>
      <c r="C32" s="21" t="s">
        <v>27</v>
      </c>
      <c r="D32" s="100"/>
      <c r="E32" s="54"/>
      <c r="F32" s="61"/>
      <c r="G32" s="60"/>
    </row>
    <row r="33" spans="2:7" ht="21" customHeight="1" x14ac:dyDescent="0.3">
      <c r="B33" s="32" t="s">
        <v>138</v>
      </c>
      <c r="C33" s="21" t="s">
        <v>28</v>
      </c>
      <c r="D33" s="101"/>
      <c r="E33" s="6"/>
      <c r="F33" s="61"/>
      <c r="G33" s="60"/>
    </row>
    <row r="34" spans="2:7" ht="21" customHeight="1" x14ac:dyDescent="0.3">
      <c r="B34" s="32" t="s">
        <v>139</v>
      </c>
      <c r="C34" s="21" t="s">
        <v>29</v>
      </c>
      <c r="D34" s="100">
        <v>33</v>
      </c>
      <c r="E34" s="54">
        <v>106.9</v>
      </c>
      <c r="F34" s="59">
        <f>D34-E34</f>
        <v>-73.900000000000006</v>
      </c>
      <c r="G34" s="60">
        <v>323.89999999999998</v>
      </c>
    </row>
    <row r="35" spans="2:7" ht="21" customHeight="1" x14ac:dyDescent="0.3">
      <c r="B35" s="29" t="s">
        <v>32</v>
      </c>
      <c r="C35" s="21" t="s">
        <v>31</v>
      </c>
      <c r="D35" s="101"/>
      <c r="E35" s="6"/>
      <c r="F35" s="61"/>
      <c r="G35" s="60"/>
    </row>
    <row r="36" spans="2:7" ht="21" customHeight="1" x14ac:dyDescent="0.3">
      <c r="B36" s="33" t="s">
        <v>34</v>
      </c>
      <c r="C36" s="4" t="s">
        <v>33</v>
      </c>
      <c r="D36" s="102">
        <f>D28+D29+SUM(D30:D35)+D38</f>
        <v>7857.5</v>
      </c>
      <c r="E36" s="103">
        <f>E28+E29+SUM(E30:E35)</f>
        <v>7415</v>
      </c>
      <c r="F36" s="59">
        <f>D36-E36</f>
        <v>442.5</v>
      </c>
      <c r="G36" s="60">
        <v>94.4</v>
      </c>
    </row>
    <row r="37" spans="2:7" ht="21" customHeight="1" x14ac:dyDescent="0.25">
      <c r="B37" s="33" t="s">
        <v>35</v>
      </c>
      <c r="C37" s="4"/>
      <c r="D37" s="104"/>
      <c r="E37" s="7"/>
      <c r="F37" s="65"/>
      <c r="G37" s="66"/>
    </row>
    <row r="38" spans="2:7" ht="21" customHeight="1" x14ac:dyDescent="0.3">
      <c r="B38" s="29" t="s">
        <v>30</v>
      </c>
      <c r="C38" s="21">
        <v>22</v>
      </c>
      <c r="D38" s="100">
        <v>114.9</v>
      </c>
      <c r="E38" s="54">
        <v>109</v>
      </c>
      <c r="F38" s="61"/>
      <c r="G38" s="60"/>
    </row>
    <row r="39" spans="2:7" ht="21" customHeight="1" x14ac:dyDescent="0.3">
      <c r="B39" s="32" t="s">
        <v>36</v>
      </c>
      <c r="C39" s="21">
        <v>23</v>
      </c>
      <c r="D39" s="100">
        <f>D17-D28</f>
        <v>-2243.6000000000004</v>
      </c>
      <c r="E39" s="54">
        <f t="shared" ref="E39" si="5">E17-E28</f>
        <v>-2429.6999999999998</v>
      </c>
      <c r="F39" s="59">
        <f>D39-E39</f>
        <v>186.09999999999945</v>
      </c>
      <c r="G39" s="60"/>
    </row>
    <row r="40" spans="2:7" ht="21" customHeight="1" x14ac:dyDescent="0.3">
      <c r="B40" s="29" t="s">
        <v>37</v>
      </c>
      <c r="C40" s="21" t="s">
        <v>38</v>
      </c>
      <c r="D40" s="101">
        <f>D39+D18-D29-D30-D31</f>
        <v>-1625.6000000000004</v>
      </c>
      <c r="E40" s="6">
        <f>E39+E18-E29-E30-E31</f>
        <v>-1687.2999999999997</v>
      </c>
      <c r="F40" s="59">
        <f>D40-E40</f>
        <v>61.699999999999363</v>
      </c>
      <c r="G40" s="60"/>
    </row>
    <row r="41" spans="2:7" ht="21.75" customHeight="1" x14ac:dyDescent="0.3">
      <c r="B41" s="29" t="s">
        <v>39</v>
      </c>
      <c r="C41" s="21" t="s">
        <v>40</v>
      </c>
      <c r="D41" s="105">
        <f>D40+D19+D20+D21-D32-D33-D34</f>
        <v>638.29999999999973</v>
      </c>
      <c r="E41" s="55">
        <f>E40+E19+E20+E21-E32-E33-E34</f>
        <v>603.70000000000039</v>
      </c>
      <c r="F41" s="59">
        <f>D41-E41</f>
        <v>34.599999999999341</v>
      </c>
      <c r="G41" s="60"/>
    </row>
    <row r="42" spans="2:7" ht="38.25" customHeight="1" x14ac:dyDescent="0.3">
      <c r="B42" s="34" t="s">
        <v>41</v>
      </c>
      <c r="C42" s="5" t="s">
        <v>42</v>
      </c>
      <c r="D42" s="106">
        <f>D41-D22</f>
        <v>-1640.6000000000004</v>
      </c>
      <c r="E42" s="56">
        <f>E41-E22</f>
        <v>-1746.1</v>
      </c>
      <c r="F42" s="59">
        <f>D42-E42</f>
        <v>105.49999999999955</v>
      </c>
      <c r="G42" s="60"/>
    </row>
    <row r="43" spans="2:7" ht="21" customHeight="1" x14ac:dyDescent="0.3">
      <c r="B43" s="29" t="s">
        <v>43</v>
      </c>
      <c r="C43" s="21" t="s">
        <v>44</v>
      </c>
      <c r="D43" s="107"/>
      <c r="E43" s="57"/>
      <c r="F43" s="61"/>
      <c r="G43" s="60"/>
    </row>
    <row r="44" spans="2:7" ht="21" customHeight="1" x14ac:dyDescent="0.3">
      <c r="B44" s="31" t="s">
        <v>45</v>
      </c>
      <c r="C44" s="4" t="s">
        <v>46</v>
      </c>
      <c r="D44" s="104">
        <f>D41+D25-D38-D35-D43</f>
        <v>523.39999999999975</v>
      </c>
      <c r="E44" s="7">
        <f>E41+E25-E38-E35-E43</f>
        <v>494.70000000000039</v>
      </c>
      <c r="F44" s="59">
        <f>D44-E44</f>
        <v>28.699999999999363</v>
      </c>
      <c r="G44" s="60">
        <v>115.3</v>
      </c>
    </row>
    <row r="45" spans="2:7" ht="21" customHeight="1" x14ac:dyDescent="0.3">
      <c r="B45" s="29" t="s">
        <v>47</v>
      </c>
      <c r="C45" s="21" t="s">
        <v>48</v>
      </c>
      <c r="D45" s="101">
        <f>MAX(D44,0)</f>
        <v>523.39999999999975</v>
      </c>
      <c r="E45" s="6">
        <f t="shared" ref="E45" si="6">MAX(E44,0)</f>
        <v>494.70000000000039</v>
      </c>
      <c r="F45" s="59">
        <f>D45-E45</f>
        <v>28.699999999999363</v>
      </c>
      <c r="G45" s="60">
        <v>115.3</v>
      </c>
    </row>
    <row r="46" spans="2:7" ht="21" customHeight="1" x14ac:dyDescent="0.3">
      <c r="B46" s="29" t="s">
        <v>49</v>
      </c>
      <c r="C46" s="21" t="s">
        <v>50</v>
      </c>
      <c r="D46" s="105">
        <f>-MIN(D44,0)</f>
        <v>0</v>
      </c>
      <c r="E46" s="55">
        <f t="shared" ref="E46" si="7">-MIN(E44,0)</f>
        <v>0</v>
      </c>
      <c r="F46" s="59">
        <f>D46-E46</f>
        <v>0</v>
      </c>
      <c r="G46" s="60"/>
    </row>
    <row r="47" spans="2:7" ht="42.75" customHeight="1" x14ac:dyDescent="0.3">
      <c r="B47" s="34" t="s">
        <v>142</v>
      </c>
      <c r="C47" s="5" t="s">
        <v>51</v>
      </c>
      <c r="D47" s="106">
        <f>D22</f>
        <v>2278.9</v>
      </c>
      <c r="E47" s="56">
        <f t="shared" ref="E47" si="8">E22</f>
        <v>2349.8000000000002</v>
      </c>
      <c r="F47" s="67">
        <f>D47-E47</f>
        <v>-70.900000000000091</v>
      </c>
      <c r="G47" s="62">
        <v>103.1</v>
      </c>
    </row>
    <row r="48" spans="2:7" ht="21" customHeight="1" x14ac:dyDescent="0.3">
      <c r="B48" s="31" t="s">
        <v>52</v>
      </c>
      <c r="C48" s="4" t="s">
        <v>53</v>
      </c>
      <c r="D48" s="108">
        <f>D22</f>
        <v>2278.9</v>
      </c>
      <c r="E48" s="58">
        <f>E22</f>
        <v>2349.8000000000002</v>
      </c>
      <c r="F48" s="59">
        <f>D48-E48</f>
        <v>-70.900000000000091</v>
      </c>
      <c r="G48" s="60">
        <v>103.1</v>
      </c>
    </row>
    <row r="49" spans="2:7" ht="20.25" customHeight="1" x14ac:dyDescent="0.25">
      <c r="B49" s="127" t="s">
        <v>54</v>
      </c>
      <c r="C49" s="128"/>
      <c r="D49" s="129"/>
      <c r="E49" s="129"/>
      <c r="F49" s="68"/>
      <c r="G49" s="66"/>
    </row>
    <row r="50" spans="2:7" ht="36" customHeight="1" x14ac:dyDescent="0.25">
      <c r="B50" s="31" t="s">
        <v>55</v>
      </c>
      <c r="C50" s="4" t="s">
        <v>56</v>
      </c>
      <c r="D50" s="104"/>
      <c r="E50" s="7"/>
      <c r="F50" s="68"/>
      <c r="G50" s="66"/>
    </row>
    <row r="51" spans="2:7" ht="44.25" customHeight="1" x14ac:dyDescent="0.25">
      <c r="B51" s="31" t="s">
        <v>57</v>
      </c>
      <c r="C51" s="8" t="s">
        <v>58</v>
      </c>
      <c r="D51" s="104">
        <v>399.4</v>
      </c>
      <c r="E51" s="83">
        <v>97.3</v>
      </c>
      <c r="F51" s="84"/>
      <c r="G51" s="85"/>
    </row>
    <row r="52" spans="2:7" ht="21" customHeight="1" x14ac:dyDescent="0.25">
      <c r="B52" s="29" t="s">
        <v>59</v>
      </c>
      <c r="C52" s="8" t="s">
        <v>60</v>
      </c>
      <c r="D52" s="104">
        <v>332.4</v>
      </c>
      <c r="E52" s="86"/>
      <c r="F52" s="84"/>
      <c r="G52" s="85"/>
    </row>
    <row r="53" spans="2:7" ht="21" customHeight="1" x14ac:dyDescent="0.25">
      <c r="B53" s="53" t="s">
        <v>61</v>
      </c>
      <c r="C53" s="5" t="s">
        <v>62</v>
      </c>
      <c r="D53" s="100"/>
      <c r="E53" s="87"/>
      <c r="F53" s="84"/>
      <c r="G53" s="85"/>
    </row>
    <row r="54" spans="2:7" ht="21" customHeight="1" x14ac:dyDescent="0.25">
      <c r="B54" s="29" t="s">
        <v>63</v>
      </c>
      <c r="C54" s="8" t="s">
        <v>64</v>
      </c>
      <c r="D54" s="109"/>
      <c r="E54" s="88"/>
      <c r="F54" s="84"/>
      <c r="G54" s="85"/>
    </row>
    <row r="55" spans="2:7" ht="21" customHeight="1" x14ac:dyDescent="0.25">
      <c r="B55" s="29" t="s">
        <v>140</v>
      </c>
      <c r="C55" s="8" t="s">
        <v>65</v>
      </c>
      <c r="D55" s="110"/>
      <c r="E55" s="86"/>
      <c r="F55" s="84"/>
      <c r="G55" s="85"/>
    </row>
    <row r="56" spans="2:7" ht="21" customHeight="1" x14ac:dyDescent="0.3">
      <c r="B56" s="29" t="s">
        <v>141</v>
      </c>
      <c r="C56" s="8" t="s">
        <v>66</v>
      </c>
      <c r="D56" s="101">
        <v>200</v>
      </c>
      <c r="E56" s="86">
        <v>21</v>
      </c>
      <c r="F56" s="89"/>
      <c r="G56" s="85"/>
    </row>
    <row r="57" spans="2:7" ht="43.5" customHeight="1" x14ac:dyDescent="0.25">
      <c r="B57" s="31" t="s">
        <v>67</v>
      </c>
      <c r="C57" s="8" t="s">
        <v>68</v>
      </c>
      <c r="D57" s="104">
        <v>199.4</v>
      </c>
      <c r="E57" s="83">
        <f>E41+E51-E56-E38</f>
        <v>571.00000000000034</v>
      </c>
      <c r="F57" s="84"/>
      <c r="G57" s="85"/>
    </row>
    <row r="58" spans="2:7" ht="21" customHeight="1" x14ac:dyDescent="0.25">
      <c r="B58" s="127" t="s">
        <v>69</v>
      </c>
      <c r="C58" s="128"/>
      <c r="D58" s="129"/>
      <c r="E58" s="129"/>
      <c r="F58" s="68"/>
      <c r="G58" s="66"/>
    </row>
    <row r="59" spans="2:7" ht="21" customHeight="1" x14ac:dyDescent="0.3">
      <c r="B59" s="31" t="s">
        <v>70</v>
      </c>
      <c r="C59" s="9" t="s">
        <v>71</v>
      </c>
      <c r="D59" s="104">
        <f>D60+D61+D62+D63+D64+D65+D66+D67</f>
        <v>1895.5</v>
      </c>
      <c r="E59" s="7">
        <f>E60+E61+E62-E63+E64+E65+E66+E67</f>
        <v>1757.7000000000003</v>
      </c>
      <c r="F59" s="59">
        <f>D59-E59</f>
        <v>137.79999999999973</v>
      </c>
      <c r="G59" s="60">
        <v>92.7</v>
      </c>
    </row>
    <row r="60" spans="2:7" ht="21" customHeight="1" x14ac:dyDescent="0.3">
      <c r="B60" s="29" t="s">
        <v>72</v>
      </c>
      <c r="C60" s="10" t="s">
        <v>73</v>
      </c>
      <c r="D60" s="101">
        <v>114.9</v>
      </c>
      <c r="E60" s="6">
        <v>130.6</v>
      </c>
      <c r="F60" s="59">
        <f>E60-D60</f>
        <v>15.699999999999989</v>
      </c>
      <c r="G60" s="60">
        <v>113.7</v>
      </c>
    </row>
    <row r="61" spans="2:7" ht="21" customHeight="1" x14ac:dyDescent="0.3">
      <c r="B61" s="32" t="s">
        <v>74</v>
      </c>
      <c r="C61" s="10" t="s">
        <v>75</v>
      </c>
      <c r="D61" s="101"/>
      <c r="E61" s="6"/>
      <c r="F61" s="61"/>
      <c r="G61" s="60"/>
    </row>
    <row r="62" spans="2:7" ht="21" customHeight="1" x14ac:dyDescent="0.3">
      <c r="B62" s="32" t="s">
        <v>76</v>
      </c>
      <c r="C62" s="10" t="s">
        <v>77</v>
      </c>
      <c r="D62" s="101">
        <v>1348.6</v>
      </c>
      <c r="E62" s="6">
        <v>1048.7</v>
      </c>
      <c r="F62" s="59">
        <f>D62-E62</f>
        <v>299.89999999999986</v>
      </c>
      <c r="G62" s="60">
        <v>77.8</v>
      </c>
    </row>
    <row r="63" spans="2:7" ht="36.75" customHeight="1" x14ac:dyDescent="0.3">
      <c r="B63" s="32" t="s">
        <v>78</v>
      </c>
      <c r="C63" s="10" t="s">
        <v>79</v>
      </c>
      <c r="D63" s="101"/>
      <c r="E63" s="6"/>
      <c r="F63" s="61"/>
      <c r="G63" s="60"/>
    </row>
    <row r="64" spans="2:7" ht="21" customHeight="1" x14ac:dyDescent="0.3">
      <c r="B64" s="32" t="s">
        <v>80</v>
      </c>
      <c r="C64" s="10" t="s">
        <v>81</v>
      </c>
      <c r="D64" s="101">
        <v>390</v>
      </c>
      <c r="E64" s="6">
        <v>532.1</v>
      </c>
      <c r="F64" s="59">
        <f>D64-E64</f>
        <v>-142.10000000000002</v>
      </c>
      <c r="G64" s="60">
        <v>136.4</v>
      </c>
    </row>
    <row r="65" spans="2:7" ht="21" customHeight="1" x14ac:dyDescent="0.3">
      <c r="B65" s="32" t="s">
        <v>82</v>
      </c>
      <c r="C65" s="10" t="s">
        <v>83</v>
      </c>
      <c r="D65" s="101"/>
      <c r="E65" s="6"/>
      <c r="F65" s="61"/>
      <c r="G65" s="60"/>
    </row>
    <row r="66" spans="2:7" ht="39.75" customHeight="1" x14ac:dyDescent="0.3">
      <c r="B66" s="32" t="s">
        <v>84</v>
      </c>
      <c r="C66" s="10" t="s">
        <v>85</v>
      </c>
      <c r="D66" s="101">
        <v>2</v>
      </c>
      <c r="E66" s="6">
        <v>1.9</v>
      </c>
      <c r="F66" s="59">
        <f>D66-E66</f>
        <v>0.10000000000000009</v>
      </c>
      <c r="G66" s="60">
        <v>95</v>
      </c>
    </row>
    <row r="67" spans="2:7" ht="22.5" customHeight="1" x14ac:dyDescent="0.3">
      <c r="B67" s="32" t="s">
        <v>146</v>
      </c>
      <c r="C67" s="8" t="s">
        <v>145</v>
      </c>
      <c r="D67" s="101">
        <v>40</v>
      </c>
      <c r="E67" s="6">
        <v>44.4</v>
      </c>
      <c r="F67" s="59">
        <f>D67-E67</f>
        <v>-4.3999999999999986</v>
      </c>
      <c r="G67" s="60">
        <v>111</v>
      </c>
    </row>
    <row r="68" spans="2:7" ht="21" customHeight="1" x14ac:dyDescent="0.3">
      <c r="B68" s="31" t="s">
        <v>86</v>
      </c>
      <c r="C68" s="9" t="s">
        <v>87</v>
      </c>
      <c r="D68" s="104">
        <f t="shared" ref="D68:E68" si="9">SUM(D69:D71)</f>
        <v>0</v>
      </c>
      <c r="E68" s="7">
        <f t="shared" si="9"/>
        <v>0</v>
      </c>
      <c r="F68" s="61"/>
      <c r="G68" s="60"/>
    </row>
    <row r="69" spans="2:7" ht="42" customHeight="1" x14ac:dyDescent="0.3">
      <c r="B69" s="29" t="s">
        <v>88</v>
      </c>
      <c r="C69" s="10" t="s">
        <v>89</v>
      </c>
      <c r="D69" s="101"/>
      <c r="E69" s="6"/>
      <c r="F69" s="61"/>
      <c r="G69" s="60"/>
    </row>
    <row r="70" spans="2:7" ht="21" customHeight="1" x14ac:dyDescent="0.3">
      <c r="B70" s="29" t="s">
        <v>90</v>
      </c>
      <c r="C70" s="10" t="s">
        <v>91</v>
      </c>
      <c r="D70" s="101"/>
      <c r="E70" s="6"/>
      <c r="F70" s="74"/>
      <c r="G70" s="60"/>
    </row>
    <row r="71" spans="2:7" ht="21" customHeight="1" x14ac:dyDescent="0.3">
      <c r="B71" s="29" t="s">
        <v>92</v>
      </c>
      <c r="C71" s="10" t="s">
        <v>93</v>
      </c>
      <c r="D71" s="101"/>
      <c r="E71" s="28"/>
      <c r="F71" s="75"/>
      <c r="G71" s="76"/>
    </row>
    <row r="72" spans="2:7" ht="21" customHeight="1" x14ac:dyDescent="0.3">
      <c r="B72" s="31" t="s">
        <v>127</v>
      </c>
      <c r="C72" s="9" t="s">
        <v>94</v>
      </c>
      <c r="D72" s="104">
        <f>D73+D74</f>
        <v>986.6</v>
      </c>
      <c r="E72" s="111">
        <f>SUM(E73:E74)</f>
        <v>606.70000000000005</v>
      </c>
      <c r="F72" s="112">
        <f>D72-E72</f>
        <v>379.9</v>
      </c>
      <c r="G72" s="60">
        <f>G73</f>
        <v>61.5</v>
      </c>
    </row>
    <row r="73" spans="2:7" ht="21" customHeight="1" x14ac:dyDescent="0.3">
      <c r="B73" s="29" t="s">
        <v>95</v>
      </c>
      <c r="C73" s="10" t="s">
        <v>96</v>
      </c>
      <c r="D73" s="101">
        <v>986.6</v>
      </c>
      <c r="E73" s="28">
        <v>606.70000000000005</v>
      </c>
      <c r="F73" s="112">
        <f>D73-E73</f>
        <v>379.9</v>
      </c>
      <c r="G73" s="60">
        <v>61.5</v>
      </c>
    </row>
    <row r="74" spans="2:7" ht="21" customHeight="1" x14ac:dyDescent="0.3">
      <c r="B74" s="29" t="s">
        <v>97</v>
      </c>
      <c r="C74" s="10" t="s">
        <v>98</v>
      </c>
      <c r="D74" s="101"/>
      <c r="E74" s="28"/>
      <c r="F74" s="77"/>
      <c r="G74" s="78"/>
    </row>
    <row r="75" spans="2:7" ht="21" customHeight="1" x14ac:dyDescent="0.3">
      <c r="B75" s="31" t="s">
        <v>99</v>
      </c>
      <c r="C75" s="9" t="s">
        <v>100</v>
      </c>
      <c r="D75" s="104">
        <f>D76+D77+D78</f>
        <v>300</v>
      </c>
      <c r="E75" s="111">
        <f t="shared" ref="E75" si="10">SUM(E76:E78)</f>
        <v>395.3</v>
      </c>
      <c r="F75" s="112">
        <f>D75-E75</f>
        <v>-95.300000000000011</v>
      </c>
      <c r="G75" s="60">
        <f>G77</f>
        <v>131.69999999999999</v>
      </c>
    </row>
    <row r="76" spans="2:7" ht="21" customHeight="1" x14ac:dyDescent="0.3">
      <c r="B76" s="29" t="s">
        <v>101</v>
      </c>
      <c r="C76" s="10" t="s">
        <v>102</v>
      </c>
      <c r="D76" s="101"/>
      <c r="E76" s="28"/>
      <c r="F76" s="74"/>
      <c r="G76" s="60"/>
    </row>
    <row r="77" spans="2:7" ht="21" customHeight="1" x14ac:dyDescent="0.3">
      <c r="B77" s="29" t="s">
        <v>103</v>
      </c>
      <c r="C77" s="10" t="s">
        <v>104</v>
      </c>
      <c r="D77" s="101">
        <v>300</v>
      </c>
      <c r="E77" s="28">
        <v>395.3</v>
      </c>
      <c r="F77" s="112">
        <f>D77-E77</f>
        <v>-95.300000000000011</v>
      </c>
      <c r="G77" s="60">
        <v>131.69999999999999</v>
      </c>
    </row>
    <row r="78" spans="2:7" ht="21" customHeight="1" thickBot="1" x14ac:dyDescent="0.3">
      <c r="B78" s="35" t="s">
        <v>105</v>
      </c>
      <c r="C78" s="36" t="s">
        <v>106</v>
      </c>
      <c r="D78" s="79"/>
      <c r="E78" s="80"/>
      <c r="F78" s="81"/>
      <c r="G78" s="82"/>
    </row>
    <row r="79" spans="2:7" ht="18.75" x14ac:dyDescent="0.25">
      <c r="B79" s="11"/>
      <c r="C79" s="12"/>
      <c r="D79" s="71"/>
      <c r="E79" s="13"/>
    </row>
    <row r="80" spans="2:7" ht="18.75" x14ac:dyDescent="0.25">
      <c r="B80" s="116"/>
      <c r="C80" s="116"/>
      <c r="D80" s="116"/>
      <c r="E80" s="116"/>
    </row>
    <row r="81" spans="2:8" ht="18.75" x14ac:dyDescent="0.25">
      <c r="B81" s="116"/>
      <c r="C81" s="116"/>
      <c r="D81" s="116"/>
      <c r="E81" s="116"/>
    </row>
    <row r="82" spans="2:8" ht="18.75" x14ac:dyDescent="0.25">
      <c r="B82" s="11"/>
      <c r="C82" s="12"/>
      <c r="D82" s="71"/>
      <c r="E82" s="13"/>
    </row>
    <row r="83" spans="2:8" ht="18.75" x14ac:dyDescent="0.25">
      <c r="B83" s="11"/>
      <c r="C83" s="12"/>
      <c r="D83" s="72"/>
      <c r="E83" s="14"/>
    </row>
    <row r="84" spans="2:8" ht="27.75" customHeight="1" thickBot="1" x14ac:dyDescent="0.3">
      <c r="B84" s="51" t="s">
        <v>150</v>
      </c>
      <c r="C84" s="16"/>
      <c r="D84" s="43" t="s">
        <v>120</v>
      </c>
      <c r="E84" s="43"/>
      <c r="F84" s="47" t="s">
        <v>151</v>
      </c>
      <c r="G84" s="43" t="s">
        <v>123</v>
      </c>
    </row>
    <row r="85" spans="2:8" ht="18.75" x14ac:dyDescent="0.25">
      <c r="B85" s="17" t="s">
        <v>107</v>
      </c>
      <c r="C85" s="18"/>
      <c r="D85" s="49" t="s">
        <v>108</v>
      </c>
      <c r="E85" s="45" t="s">
        <v>109</v>
      </c>
      <c r="F85" s="41" t="s">
        <v>122</v>
      </c>
      <c r="G85" s="42"/>
    </row>
    <row r="86" spans="2:8" ht="18.75" x14ac:dyDescent="0.25">
      <c r="B86" s="1"/>
      <c r="C86" s="19"/>
      <c r="D86" s="45"/>
      <c r="E86" s="19"/>
      <c r="F86" s="1"/>
      <c r="G86" s="1"/>
    </row>
    <row r="87" spans="2:8" ht="24" thickBot="1" x14ac:dyDescent="0.3">
      <c r="B87" s="52" t="s">
        <v>110</v>
      </c>
      <c r="C87" s="19"/>
      <c r="D87" s="15"/>
      <c r="E87" s="43"/>
      <c r="F87" s="48" t="s">
        <v>119</v>
      </c>
      <c r="G87" s="46" t="s">
        <v>121</v>
      </c>
    </row>
    <row r="88" spans="2:8" ht="18.75" x14ac:dyDescent="0.25">
      <c r="B88" s="17" t="s">
        <v>107</v>
      </c>
      <c r="C88" s="19"/>
      <c r="D88" s="49" t="s">
        <v>108</v>
      </c>
      <c r="E88" s="44"/>
      <c r="F88" s="41" t="s">
        <v>122</v>
      </c>
      <c r="G88" s="1"/>
    </row>
    <row r="89" spans="2:8" ht="18.75" x14ac:dyDescent="0.25">
      <c r="B89" s="20"/>
      <c r="C89" s="19"/>
      <c r="D89" s="45"/>
      <c r="E89" s="19"/>
      <c r="F89" s="1"/>
      <c r="G89" s="1"/>
    </row>
    <row r="90" spans="2:8" ht="24" thickBot="1" x14ac:dyDescent="0.3">
      <c r="B90" s="52" t="s">
        <v>111</v>
      </c>
      <c r="C90" s="19"/>
      <c r="D90" s="15"/>
      <c r="E90" s="43"/>
      <c r="F90" s="48" t="s">
        <v>152</v>
      </c>
      <c r="G90" s="46"/>
    </row>
    <row r="91" spans="2:8" ht="18.75" x14ac:dyDescent="0.25">
      <c r="B91" s="17" t="s">
        <v>107</v>
      </c>
      <c r="C91" s="19"/>
      <c r="D91" s="49" t="s">
        <v>108</v>
      </c>
      <c r="E91" s="44"/>
      <c r="F91" s="41" t="s">
        <v>122</v>
      </c>
      <c r="G91" s="1"/>
    </row>
    <row r="92" spans="2:8" ht="18.75" x14ac:dyDescent="0.25">
      <c r="B92" s="1"/>
      <c r="C92" s="19"/>
      <c r="D92" s="45"/>
      <c r="E92" s="19"/>
      <c r="G92" s="1"/>
      <c r="H92" s="1"/>
    </row>
    <row r="93" spans="2:8" ht="18.75" x14ac:dyDescent="0.25">
      <c r="B93" s="20"/>
      <c r="C93" s="19"/>
      <c r="D93" s="45"/>
      <c r="E93" s="19"/>
    </row>
  </sheetData>
  <mergeCells count="16">
    <mergeCell ref="B1:G1"/>
    <mergeCell ref="B2:G2"/>
    <mergeCell ref="B4:G4"/>
    <mergeCell ref="B81:E81"/>
    <mergeCell ref="B6:E6"/>
    <mergeCell ref="B7:E7"/>
    <mergeCell ref="B9:B10"/>
    <mergeCell ref="C9:C10"/>
    <mergeCell ref="D9:D10"/>
    <mergeCell ref="E9:E10"/>
    <mergeCell ref="C11:E11"/>
    <mergeCell ref="C27:E27"/>
    <mergeCell ref="B49:E49"/>
    <mergeCell ref="B58:E58"/>
    <mergeCell ref="B80:E80"/>
    <mergeCell ref="B3:G3"/>
  </mergeCells>
  <pageMargins left="0.16" right="0.21" top="0.51" bottom="0.42" header="0.31496062992125984" footer="0.31496062992125984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2019-07-16T11:40:06Z</dcterms:modified>
</cp:coreProperties>
</file>